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andbruk\Web-sak vedlegg\"/>
    </mc:Choice>
  </mc:AlternateContent>
  <bookViews>
    <workbookView xWindow="0" yWindow="0" windowWidth="28800" windowHeight="14685"/>
  </bookViews>
  <sheets>
    <sheet name="korn grovfôr (låst)" sheetId="2" r:id="rId1"/>
    <sheet name="korn grovfôr (åpent)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M12" i="3"/>
  <c r="B12" i="3"/>
  <c r="D11" i="3"/>
  <c r="E12" i="3" s="1"/>
  <c r="G12" i="3" s="1"/>
  <c r="B11" i="3"/>
  <c r="E11" i="3" s="1"/>
  <c r="E5" i="3"/>
  <c r="F4" i="3"/>
  <c r="G5" i="3" s="1"/>
  <c r="E4" i="3"/>
  <c r="B12" i="2"/>
  <c r="B11" i="2"/>
  <c r="D11" i="2"/>
  <c r="F17" i="2"/>
  <c r="G11" i="3" l="1"/>
  <c r="E13" i="3"/>
  <c r="G13" i="3" s="1"/>
  <c r="G4" i="3"/>
  <c r="E6" i="3"/>
  <c r="G6" i="3" s="1"/>
  <c r="E5" i="2"/>
  <c r="E11" i="2"/>
  <c r="M12" i="2"/>
  <c r="E4" i="2"/>
  <c r="E6" i="2" s="1"/>
  <c r="G7" i="3" l="1"/>
  <c r="G8" i="3" s="1"/>
  <c r="G14" i="3"/>
  <c r="G15" i="3" s="1"/>
  <c r="E14" i="3"/>
  <c r="E17" i="3" s="1"/>
  <c r="G17" i="3" s="1"/>
  <c r="E7" i="3"/>
  <c r="E7" i="2"/>
  <c r="F4" i="2"/>
  <c r="E12" i="2" l="1"/>
  <c r="G12" i="2" s="1"/>
  <c r="G4" i="2"/>
  <c r="G6" i="2"/>
  <c r="G5" i="2"/>
  <c r="E13" i="2" l="1"/>
  <c r="G13" i="2" s="1"/>
  <c r="G11" i="2"/>
  <c r="G7" i="2"/>
  <c r="G14" i="2" l="1"/>
  <c r="G15" i="2" s="1"/>
  <c r="E14" i="2"/>
  <c r="E17" i="2" s="1"/>
  <c r="G17" i="2" s="1"/>
  <c r="G8" i="2"/>
</calcChain>
</file>

<file path=xl/sharedStrings.xml><?xml version="1.0" encoding="utf-8"?>
<sst xmlns="http://schemas.openxmlformats.org/spreadsheetml/2006/main" count="96" uniqueCount="35">
  <si>
    <t>Erstatning</t>
  </si>
  <si>
    <t>Forsikring</t>
  </si>
  <si>
    <t>Normalavling</t>
  </si>
  <si>
    <t>Årets avling</t>
  </si>
  <si>
    <t>Egenandel</t>
  </si>
  <si>
    <t>kg/dekar</t>
  </si>
  <si>
    <t>kg</t>
  </si>
  <si>
    <t>kr</t>
  </si>
  <si>
    <t>Havre</t>
  </si>
  <si>
    <t>Kornslag</t>
  </si>
  <si>
    <t>Satser kr/kg</t>
  </si>
  <si>
    <t>sats kr/kg</t>
  </si>
  <si>
    <t>Bygg</t>
  </si>
  <si>
    <t>Hvete</t>
  </si>
  <si>
    <t>Rug</t>
  </si>
  <si>
    <t>Areal korn slått til grovfôr, dekar</t>
  </si>
  <si>
    <t>Sats Grovfôr salgsproduksjon, kr pr kg</t>
  </si>
  <si>
    <t>Sats Grovfôr salgsproduksjon, kr pr FEm</t>
  </si>
  <si>
    <t>Fôrverdi høy, kg per Fem</t>
  </si>
  <si>
    <t>(velg kornslag i nedtrekksmenyen over)</t>
  </si>
  <si>
    <t>Erstatning beregnet som KORN:</t>
  </si>
  <si>
    <t>Erstatning beregnet som GROVFÔR salgsproduksjon:</t>
  </si>
  <si>
    <t>Gj.snittsavling</t>
  </si>
  <si>
    <t>Sammenlikning av erstatning i vekstgruppe korn og vekstgruppe grovfôr for korn slått som grønnfôr</t>
  </si>
  <si>
    <t>Norm kommune</t>
  </si>
  <si>
    <t>Sats Grovfôr med grovfôrdyr, kr pr FEm</t>
  </si>
  <si>
    <t>Normavling i kg høy = Normavling FEm x 1,6 kg høy per FEm</t>
  </si>
  <si>
    <t>Erstatning beregnet som GROVFÔR med grovfôrdyr:</t>
  </si>
  <si>
    <t>Erstattet FEm</t>
  </si>
  <si>
    <t>Sats kr/FEm</t>
  </si>
  <si>
    <t>Kommentar: Estatning beregnet som grovfôr blir ofte høyere enn for korn fordi satsen er høyere og normavling andre grovfôrvekster og gjennomsnittsavlingen for korn på foretaket er ganske likt.</t>
  </si>
  <si>
    <t>Kr</t>
  </si>
  <si>
    <t>Normavling kommune, FEm/dekar</t>
  </si>
  <si>
    <t>Forsikring (salgsprod.)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</si>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</sst>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6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165" fontId="0" fillId="0" borderId="0" xfId="1" applyNumberFormat="1" applyFont="1" applyBorder="1"/>
    <xf numFmtId="0" fontId="0" fillId="0" borderId="5" xfId="0" applyBorder="1"/>
    <xf numFmtId="0" fontId="0" fillId="0" borderId="0" xfId="0" applyBorder="1"/>
    <xf numFmtId="1" fontId="4" fillId="0" borderId="0" xfId="0" applyNumberFormat="1" applyFont="1" applyBorder="1"/>
    <xf numFmtId="165" fontId="5" fillId="0" borderId="0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/>
    <xf numFmtId="0" fontId="6" fillId="0" borderId="2" xfId="0" applyFont="1" applyBorder="1" applyAlignment="1">
      <alignment horizontal="center"/>
    </xf>
    <xf numFmtId="2" fontId="0" fillId="0" borderId="0" xfId="0" applyNumberFormat="1" applyBorder="1"/>
    <xf numFmtId="0" fontId="4" fillId="0" borderId="0" xfId="0" applyFont="1" applyBorder="1"/>
    <xf numFmtId="166" fontId="7" fillId="0" borderId="0" xfId="1" applyNumberFormat="1" applyFont="1" applyBorder="1"/>
    <xf numFmtId="0" fontId="7" fillId="0" borderId="0" xfId="0" applyFont="1" applyBorder="1"/>
    <xf numFmtId="1" fontId="0" fillId="0" borderId="7" xfId="0" applyNumberFormat="1" applyBorder="1"/>
    <xf numFmtId="166" fontId="3" fillId="0" borderId="7" xfId="1" applyNumberFormat="1" applyFont="1" applyBorder="1"/>
    <xf numFmtId="0" fontId="0" fillId="0" borderId="8" xfId="0" applyBorder="1"/>
    <xf numFmtId="0" fontId="8" fillId="0" borderId="0" xfId="0" applyFont="1"/>
    <xf numFmtId="3" fontId="9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0" fillId="0" borderId="4" xfId="0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66674</xdr:rowOff>
    </xdr:from>
    <xdr:to>
      <xdr:col>13</xdr:col>
      <xdr:colOff>323849</xdr:colOff>
      <xdr:row>1</xdr:row>
      <xdr:rowOff>2085975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17CE3EC-092D-4BF3-AD48-1E67BE97D168}"/>
            </a:ext>
          </a:extLst>
        </xdr:cNvPr>
        <xdr:cNvSpPr txBox="1"/>
      </xdr:nvSpPr>
      <xdr:spPr>
        <a:xfrm>
          <a:off x="28574" y="304799"/>
          <a:ext cx="11534775" cy="2019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Forutsetninger og brukerveiledning: </a:t>
          </a:r>
        </a:p>
        <a:p>
          <a:r>
            <a:rPr lang="nb-NO" sz="1100"/>
            <a:t>En</a:t>
          </a:r>
          <a:r>
            <a:rPr lang="nb-NO" sz="1100" baseline="0"/>
            <a:t> kornprodusent slår e</a:t>
          </a:r>
          <a:r>
            <a:rPr lang="nb-NO" sz="1100"/>
            <a:t>t</a:t>
          </a:r>
          <a:r>
            <a:rPr lang="nb-NO" sz="1100" baseline="0"/>
            <a:t> kornareal til grønnfôr i perioden 6. - 16. juli. Hva gir størst erstatning? Beregnet som erstatning korn eller som erstatning grovfôr?</a:t>
          </a:r>
        </a:p>
        <a:p>
          <a:r>
            <a:rPr lang="nb-NO" sz="1100" baseline="0"/>
            <a:t>- Antall FEm høstet grønnfôr = Antall kg korn</a:t>
          </a:r>
        </a:p>
        <a:p>
          <a:r>
            <a:rPr lang="nb-NO" sz="1100" baseline="0"/>
            <a:t>- Forutsetter at foretaket er berettiget erstatning for eventuelt annet kornareal slik at evt. erstatning for korn da kommer i tillegg til annen erstatning for korn. </a:t>
          </a:r>
        </a:p>
        <a:p>
          <a:r>
            <a:rPr lang="nb-NO" sz="1100" baseline="0"/>
            <a:t>- Foretakets gjennomsnittsavling brukes i beregningen av erstatningen for korn og kommunens normavling for "Andre grovfôrvekster" i beregningen av erstatningen for grovfôr. </a:t>
          </a:r>
        </a:p>
        <a:p>
          <a:r>
            <a:rPr lang="nb-NO" sz="1100" baseline="0"/>
            <a:t>- Forutsetter at foretaket ikke har dyrket grovfôr for salg tidligere og derfor ikke har tall for gjennomsnittsavling. </a:t>
          </a:r>
        </a:p>
        <a:p>
          <a:r>
            <a:rPr lang="nb-NO" sz="1100" baseline="0"/>
            <a:t>- Kommunens normavling i FEm er multiplisert med fôrverdien for høy 1,6 kg høy per FEm for å uttrykke normavlingen i kg (for Vestfold normavling 430 FEm x 1,6 = 688 kg høy)</a:t>
          </a:r>
        </a:p>
        <a:p>
          <a:r>
            <a:rPr lang="nb-NO" sz="1100" baseline="0"/>
            <a:t>- Årets avling i FEm beregnes som kg høy ved å multiplisere med 1,6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Utslag for beregnet forsikring kan være relevant for foretak som har forsikring som dekker deler av egenandelen.</a:t>
          </a:r>
          <a:endParaRPr lang="nb-NO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Røde tall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variabler som kan endres i samsvar med det aktuelle foretaket beregningen gjøres for. Kornslaget kan velges i nedtrekksmenyen. (Cellene i resten av arket er låst.)</a:t>
          </a:r>
          <a:endParaRPr lang="nb-NO" sz="1100" baseline="0">
            <a:solidFill>
              <a:schemeClr val="accent1">
                <a:lumMod val="75000"/>
              </a:schemeClr>
            </a:solidFill>
          </a:endParaRPr>
        </a:p>
        <a:p>
          <a:r>
            <a:rPr lang="nb-NO" sz="1100" baseline="0">
              <a:solidFill>
                <a:schemeClr val="accent1">
                  <a:lumMod val="75000"/>
                </a:schemeClr>
              </a:solidFill>
            </a:rPr>
            <a:t>- Foretak med grovfôrdyr legger grønnfôrarealet til grovfôrarealet. Erstattet avling i FEm blir den samme, men satsen er lavere slik at erstatningen blir lavere. Se egen rad med denne beregningen.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66674</xdr:rowOff>
    </xdr:from>
    <xdr:to>
      <xdr:col>13</xdr:col>
      <xdr:colOff>323849</xdr:colOff>
      <xdr:row>1</xdr:row>
      <xdr:rowOff>2085975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8B43E95-DFCA-45C6-B988-70ACA838AE83}"/>
            </a:ext>
          </a:extLst>
        </xdr:cNvPr>
        <xdr:cNvSpPr txBox="1"/>
      </xdr:nvSpPr>
      <xdr:spPr>
        <a:xfrm>
          <a:off x="28574" y="333374"/>
          <a:ext cx="11620500" cy="2019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Forutsetninger og brukerveiledning: </a:t>
          </a:r>
        </a:p>
        <a:p>
          <a:r>
            <a:rPr lang="nb-NO" sz="1100"/>
            <a:t>En</a:t>
          </a:r>
          <a:r>
            <a:rPr lang="nb-NO" sz="1100" baseline="0"/>
            <a:t> kornprodusent slår e</a:t>
          </a:r>
          <a:r>
            <a:rPr lang="nb-NO" sz="1100"/>
            <a:t>t</a:t>
          </a:r>
          <a:r>
            <a:rPr lang="nb-NO" sz="1100" baseline="0"/>
            <a:t> kornareal til grønnfôr i perioden 6. - 16. juli. Hva gir størst erstatning? Beregnet som erstatning korn eller som erstatning grovfôr?</a:t>
          </a:r>
        </a:p>
        <a:p>
          <a:r>
            <a:rPr lang="nb-NO" sz="1100" baseline="0"/>
            <a:t>- Antall FEm høstet grønnfôr = Antall kg korn</a:t>
          </a:r>
        </a:p>
        <a:p>
          <a:r>
            <a:rPr lang="nb-NO" sz="1100" baseline="0"/>
            <a:t>- Forutsetter at foretaket er berettiget erstatning for eventuelt annet kornareal slik at evt. erstatning for korn da kommer i tillegg til annen erstatning for korn. </a:t>
          </a:r>
        </a:p>
        <a:p>
          <a:r>
            <a:rPr lang="nb-NO" sz="1100" baseline="0"/>
            <a:t>- Foretakets gjennomsnittsavling brukes i beregningen av erstatningen for korn og kommunens normavling for "Andre grovfôrvekster" i beregningen av erstatningen for grovfôr. </a:t>
          </a:r>
        </a:p>
        <a:p>
          <a:r>
            <a:rPr lang="nb-NO" sz="1100" baseline="0"/>
            <a:t>- Forutsetter at foretaket ikke har dyrket grovfôr for salg tidligere og derfor ikke har tall for gjennomsnittsavling. </a:t>
          </a:r>
        </a:p>
        <a:p>
          <a:r>
            <a:rPr lang="nb-NO" sz="1100" baseline="0"/>
            <a:t>- Kommunens normavling i FEm er multiplisert med fôrverdien for høy 1,6 kg høy per FEm for å uttrykke normavlingen i kg (for Vestfold normavling 430 FEm x 1,6 = 688 kg høy)</a:t>
          </a:r>
        </a:p>
        <a:p>
          <a:r>
            <a:rPr lang="nb-NO" sz="1100" baseline="0"/>
            <a:t>- Årets avling i FEm beregnes som kg høy ved å multiplisere med 1,6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Utslag for beregnet forsikring kan være relevant for foretak som har forsikring som dekker deler av egenandelen.</a:t>
          </a:r>
          <a:endParaRPr lang="nb-NO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Røde tall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variabler som kan endres i samsvar med det aktuelle foretaket beregningen gjøres for. Kornslaget kan velges i nedtrekksmenyen.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accent1">
                  <a:lumMod val="75000"/>
                </a:schemeClr>
              </a:solidFill>
            </a:rPr>
            <a:t>- Foretak med grovfôrdyr legger grønnfôrarealet til grovfôrarealet. Erstattet avling i FEm blir den samme, men satsen er lavere slik at erstatningen blir lavere. Se egen rad med denne beregningen.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selection activeCell="A4" sqref="A4"/>
    </sheetView>
  </sheetViews>
  <sheetFormatPr baseColWidth="10" defaultRowHeight="15" x14ac:dyDescent="0.25"/>
  <cols>
    <col min="1" max="1" width="26.42578125" customWidth="1"/>
    <col min="2" max="2" width="10.5703125" bestFit="1" customWidth="1"/>
    <col min="3" max="4" width="16" customWidth="1"/>
    <col min="5" max="5" width="12.7109375" bestFit="1" customWidth="1"/>
    <col min="6" max="6" width="11.140625" bestFit="1" customWidth="1"/>
    <col min="7" max="7" width="8.5703125" customWidth="1"/>
    <col min="8" max="8" width="12.85546875" bestFit="1" customWidth="1"/>
    <col min="10" max="10" width="9.28515625" bestFit="1" customWidth="1"/>
    <col min="12" max="12" width="16.5703125" customWidth="1"/>
    <col min="13" max="13" width="6.85546875" customWidth="1"/>
  </cols>
  <sheetData>
    <row r="1" spans="1:17" ht="21" x14ac:dyDescent="0.35">
      <c r="A1" s="33" t="s">
        <v>23</v>
      </c>
    </row>
    <row r="2" spans="1:17" s="6" customFormat="1" ht="171.75" customHeight="1" x14ac:dyDescent="0.25">
      <c r="Q2" s="6" t="s">
        <v>34</v>
      </c>
    </row>
    <row r="3" spans="1:17" ht="30" x14ac:dyDescent="0.25">
      <c r="A3" s="7" t="s">
        <v>20</v>
      </c>
      <c r="B3" s="8" t="s">
        <v>5</v>
      </c>
      <c r="C3" s="9"/>
      <c r="D3" s="8" t="s">
        <v>15</v>
      </c>
      <c r="E3" s="9" t="s">
        <v>6</v>
      </c>
      <c r="F3" s="9" t="s">
        <v>11</v>
      </c>
      <c r="G3" s="9" t="s">
        <v>7</v>
      </c>
      <c r="H3" s="10"/>
      <c r="J3" s="2" t="s">
        <v>9</v>
      </c>
      <c r="K3" s="3" t="s">
        <v>10</v>
      </c>
    </row>
    <row r="4" spans="1:17" x14ac:dyDescent="0.25">
      <c r="A4" s="36" t="s">
        <v>8</v>
      </c>
      <c r="B4" s="37">
        <v>450</v>
      </c>
      <c r="C4" s="11" t="s">
        <v>22</v>
      </c>
      <c r="D4" s="35">
        <v>100</v>
      </c>
      <c r="E4" s="12">
        <f>+D4*B4</f>
        <v>45000</v>
      </c>
      <c r="F4" s="13">
        <f>VLOOKUP($A$4,$J$3:$K$8,2,FALSE)</f>
        <v>2.25</v>
      </c>
      <c r="G4" s="14">
        <f>+F4*E4</f>
        <v>101250</v>
      </c>
      <c r="H4" s="15" t="s">
        <v>2</v>
      </c>
      <c r="J4" s="4" t="s">
        <v>8</v>
      </c>
      <c r="K4" s="4">
        <v>2.25</v>
      </c>
    </row>
    <row r="5" spans="1:17" x14ac:dyDescent="0.25">
      <c r="A5" s="39" t="s">
        <v>19</v>
      </c>
      <c r="B5" s="35">
        <v>50</v>
      </c>
      <c r="C5" s="13" t="s">
        <v>3</v>
      </c>
      <c r="D5" s="16"/>
      <c r="E5" s="12">
        <f>+D4*B5</f>
        <v>5000</v>
      </c>
      <c r="F5" s="16"/>
      <c r="G5" s="14">
        <f>+F4*E5</f>
        <v>11250</v>
      </c>
      <c r="H5" s="15" t="s">
        <v>3</v>
      </c>
      <c r="J5" s="4" t="s">
        <v>12</v>
      </c>
      <c r="K5" s="5">
        <v>2.4</v>
      </c>
    </row>
    <row r="6" spans="1:17" ht="17.25" x14ac:dyDescent="0.4">
      <c r="A6" s="39"/>
      <c r="B6" s="16"/>
      <c r="C6" s="13"/>
      <c r="D6" s="16"/>
      <c r="E6" s="17">
        <f>0.3*E4</f>
        <v>13500</v>
      </c>
      <c r="F6" s="16"/>
      <c r="G6" s="18">
        <f>+F4*E6</f>
        <v>30375</v>
      </c>
      <c r="H6" s="15" t="s">
        <v>4</v>
      </c>
      <c r="J6" s="4" t="s">
        <v>13</v>
      </c>
      <c r="K6" s="4">
        <v>2.85</v>
      </c>
    </row>
    <row r="7" spans="1:17" x14ac:dyDescent="0.25">
      <c r="A7" s="20"/>
      <c r="B7" s="21"/>
      <c r="C7" s="22"/>
      <c r="D7" s="21"/>
      <c r="E7" s="28">
        <f>+E4-E5-E6</f>
        <v>26500</v>
      </c>
      <c r="F7" s="21"/>
      <c r="G7" s="29">
        <f>IF(G4-G5-G6&gt;0,G4-G5-G6,0)</f>
        <v>59625</v>
      </c>
      <c r="H7" s="30" t="s">
        <v>0</v>
      </c>
      <c r="J7" s="4" t="s">
        <v>14</v>
      </c>
      <c r="K7" s="4">
        <v>2.4500000000000002</v>
      </c>
    </row>
    <row r="8" spans="1:17" x14ac:dyDescent="0.25">
      <c r="A8" s="16"/>
      <c r="B8" s="16"/>
      <c r="C8" s="13"/>
      <c r="D8" s="16"/>
      <c r="E8" s="16"/>
      <c r="F8" s="16"/>
      <c r="G8" s="26">
        <f>IF(G7&gt;0,0.15*(G4-G5),0)</f>
        <v>13500</v>
      </c>
      <c r="H8" s="27" t="s">
        <v>1</v>
      </c>
    </row>
    <row r="9" spans="1:17" x14ac:dyDescent="0.25">
      <c r="A9" s="16"/>
      <c r="B9" s="16"/>
      <c r="C9" s="13"/>
      <c r="D9" s="16"/>
      <c r="E9" s="16"/>
      <c r="F9" s="16"/>
      <c r="G9" s="16"/>
      <c r="H9" s="16"/>
    </row>
    <row r="10" spans="1:17" ht="30" x14ac:dyDescent="0.25">
      <c r="A10" s="7" t="s">
        <v>21</v>
      </c>
      <c r="B10" s="8" t="s">
        <v>5</v>
      </c>
      <c r="C10" s="23"/>
      <c r="D10" s="8" t="s">
        <v>15</v>
      </c>
      <c r="E10" s="9" t="s">
        <v>6</v>
      </c>
      <c r="F10" s="9" t="s">
        <v>11</v>
      </c>
      <c r="G10" s="9" t="s">
        <v>7</v>
      </c>
      <c r="H10" s="10"/>
      <c r="J10" s="4" t="s">
        <v>16</v>
      </c>
      <c r="M10" s="1">
        <v>2.5</v>
      </c>
    </row>
    <row r="11" spans="1:17" x14ac:dyDescent="0.25">
      <c r="A11" s="19"/>
      <c r="B11" s="16">
        <f>M14*M11</f>
        <v>688</v>
      </c>
      <c r="C11" s="11" t="s">
        <v>24</v>
      </c>
      <c r="D11" s="16">
        <f>+D4</f>
        <v>100</v>
      </c>
      <c r="E11" s="16">
        <f>+D11*B11</f>
        <v>68800</v>
      </c>
      <c r="F11" s="24">
        <v>2.5</v>
      </c>
      <c r="G11" s="14">
        <f>+F11*E11</f>
        <v>172000</v>
      </c>
      <c r="H11" s="15" t="s">
        <v>2</v>
      </c>
      <c r="J11" s="4" t="s">
        <v>18</v>
      </c>
      <c r="M11">
        <v>1.6</v>
      </c>
    </row>
    <row r="12" spans="1:17" x14ac:dyDescent="0.25">
      <c r="A12" s="19"/>
      <c r="B12" s="16">
        <f>+B5*M11</f>
        <v>80</v>
      </c>
      <c r="C12" s="13" t="s">
        <v>3</v>
      </c>
      <c r="D12" s="16"/>
      <c r="E12" s="16">
        <f>+D11*B12</f>
        <v>8000</v>
      </c>
      <c r="F12" s="16"/>
      <c r="G12" s="14">
        <f>+F11*E12</f>
        <v>20000</v>
      </c>
      <c r="H12" s="15" t="s">
        <v>3</v>
      </c>
      <c r="J12" s="4" t="s">
        <v>17</v>
      </c>
      <c r="M12" s="1">
        <f>+M11*M10</f>
        <v>4</v>
      </c>
    </row>
    <row r="13" spans="1:17" ht="17.25" x14ac:dyDescent="0.4">
      <c r="A13" s="19"/>
      <c r="B13" s="16"/>
      <c r="C13" s="16"/>
      <c r="D13" s="16"/>
      <c r="E13" s="25">
        <f>0.3*E11</f>
        <v>20640</v>
      </c>
      <c r="F13" s="16"/>
      <c r="G13" s="18">
        <f>+F11*E13</f>
        <v>51600</v>
      </c>
      <c r="H13" s="15" t="s">
        <v>4</v>
      </c>
      <c r="J13" s="4" t="s">
        <v>25</v>
      </c>
      <c r="M13">
        <v>3.85</v>
      </c>
    </row>
    <row r="14" spans="1:17" x14ac:dyDescent="0.25">
      <c r="A14" s="20"/>
      <c r="B14" s="21"/>
      <c r="C14" s="21"/>
      <c r="D14" s="21"/>
      <c r="E14" s="21">
        <f>+E11-E12-E13</f>
        <v>40160</v>
      </c>
      <c r="F14" s="21"/>
      <c r="G14" s="29">
        <f>IF(G11-G12-G13&gt;0,G11-G12-G13,0)</f>
        <v>100400</v>
      </c>
      <c r="H14" s="30" t="s">
        <v>0</v>
      </c>
      <c r="J14" s="4" t="s">
        <v>32</v>
      </c>
      <c r="M14" s="38">
        <v>430</v>
      </c>
    </row>
    <row r="15" spans="1:17" x14ac:dyDescent="0.25">
      <c r="A15" s="16"/>
      <c r="B15" s="16"/>
      <c r="C15" s="16"/>
      <c r="D15" s="16"/>
      <c r="F15" s="16"/>
      <c r="G15" s="26">
        <f>IF(G14&gt;0,0.15*(G11-G12),0)</f>
        <v>22800</v>
      </c>
      <c r="H15" s="27" t="s">
        <v>33</v>
      </c>
      <c r="J15" s="4" t="s">
        <v>26</v>
      </c>
    </row>
    <row r="16" spans="1:17" x14ac:dyDescent="0.25">
      <c r="A16" s="31"/>
      <c r="B16" s="31"/>
      <c r="C16" s="31"/>
      <c r="D16" s="31"/>
      <c r="E16" s="31" t="s">
        <v>28</v>
      </c>
      <c r="F16" s="31" t="s">
        <v>29</v>
      </c>
      <c r="G16" s="34" t="s">
        <v>31</v>
      </c>
      <c r="H16" s="31"/>
    </row>
    <row r="17" spans="1:8" x14ac:dyDescent="0.25">
      <c r="A17" s="31" t="s">
        <v>27</v>
      </c>
      <c r="B17" s="31"/>
      <c r="C17" s="31"/>
      <c r="D17" s="31"/>
      <c r="E17" s="31">
        <f>+E14/1.6</f>
        <v>25100</v>
      </c>
      <c r="F17" s="31">
        <f>+M13</f>
        <v>3.85</v>
      </c>
      <c r="G17" s="32">
        <f>+F17*E17</f>
        <v>96635</v>
      </c>
      <c r="H17" s="31" t="s">
        <v>0</v>
      </c>
    </row>
    <row r="18" spans="1:8" x14ac:dyDescent="0.25">
      <c r="A18" s="4" t="s">
        <v>30</v>
      </c>
    </row>
  </sheetData>
  <sheetProtection sheet="1" objects="1" scenarios="1" selectLockedCells="1"/>
  <mergeCells count="1">
    <mergeCell ref="A5:A6"/>
  </mergeCells>
  <dataValidations count="1">
    <dataValidation type="list" showInputMessage="1" showErrorMessage="1" sqref="A4">
      <formula1>$J$4:$J$7</formula1>
    </dataValidation>
  </dataValidations>
  <pageMargins left="0.7" right="0.7" top="0.75" bottom="0.75" header="0.3" footer="0.3"/>
  <pageSetup paperSize="9" scale="72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B5" sqref="B5"/>
    </sheetView>
  </sheetViews>
  <sheetFormatPr baseColWidth="10" defaultRowHeight="15" x14ac:dyDescent="0.25"/>
  <cols>
    <col min="1" max="1" width="26.42578125" customWidth="1"/>
    <col min="2" max="2" width="10.5703125" bestFit="1" customWidth="1"/>
    <col min="3" max="4" width="16" customWidth="1"/>
    <col min="5" max="5" width="12.7109375" bestFit="1" customWidth="1"/>
    <col min="6" max="6" width="11.140625" bestFit="1" customWidth="1"/>
    <col min="7" max="7" width="8.5703125" customWidth="1"/>
    <col min="8" max="8" width="12.85546875" bestFit="1" customWidth="1"/>
    <col min="10" max="10" width="9.28515625" bestFit="1" customWidth="1"/>
    <col min="12" max="12" width="16.5703125" customWidth="1"/>
    <col min="13" max="13" width="6.85546875" customWidth="1"/>
  </cols>
  <sheetData>
    <row r="1" spans="1:17" ht="21" x14ac:dyDescent="0.35">
      <c r="A1" s="33" t="s">
        <v>23</v>
      </c>
    </row>
    <row r="2" spans="1:17" s="6" customFormat="1" ht="171.75" customHeight="1" x14ac:dyDescent="0.25">
      <c r="Q2" s="6" t="s">
        <v>34</v>
      </c>
    </row>
    <row r="3" spans="1:17" ht="30" x14ac:dyDescent="0.25">
      <c r="A3" s="7" t="s">
        <v>20</v>
      </c>
      <c r="B3" s="8" t="s">
        <v>5</v>
      </c>
      <c r="C3" s="9"/>
      <c r="D3" s="8" t="s">
        <v>15</v>
      </c>
      <c r="E3" s="9" t="s">
        <v>6</v>
      </c>
      <c r="F3" s="9" t="s">
        <v>11</v>
      </c>
      <c r="G3" s="9" t="s">
        <v>7</v>
      </c>
      <c r="H3" s="10"/>
      <c r="J3" s="2" t="s">
        <v>9</v>
      </c>
      <c r="K3" s="3" t="s">
        <v>10</v>
      </c>
    </row>
    <row r="4" spans="1:17" x14ac:dyDescent="0.25">
      <c r="A4" s="36" t="s">
        <v>13</v>
      </c>
      <c r="B4" s="37">
        <v>600</v>
      </c>
      <c r="C4" s="11" t="s">
        <v>22</v>
      </c>
      <c r="D4" s="35">
        <v>100</v>
      </c>
      <c r="E4" s="12">
        <f>+D4*B4</f>
        <v>60000</v>
      </c>
      <c r="F4" s="13">
        <f>VLOOKUP($A$4,$J$3:$K$8,2,FALSE)</f>
        <v>2.85</v>
      </c>
      <c r="G4" s="14">
        <f>+F4*E4</f>
        <v>171000</v>
      </c>
      <c r="H4" s="15" t="s">
        <v>2</v>
      </c>
      <c r="J4" s="4" t="s">
        <v>8</v>
      </c>
      <c r="K4" s="4">
        <v>2.25</v>
      </c>
    </row>
    <row r="5" spans="1:17" x14ac:dyDescent="0.25">
      <c r="A5" s="39" t="s">
        <v>19</v>
      </c>
      <c r="B5" s="35">
        <v>50</v>
      </c>
      <c r="C5" s="13" t="s">
        <v>3</v>
      </c>
      <c r="D5" s="16"/>
      <c r="E5" s="12">
        <f>+D4*B5</f>
        <v>5000</v>
      </c>
      <c r="F5" s="16"/>
      <c r="G5" s="14">
        <f>+F4*E5</f>
        <v>14250</v>
      </c>
      <c r="H5" s="15" t="s">
        <v>3</v>
      </c>
      <c r="J5" s="4" t="s">
        <v>12</v>
      </c>
      <c r="K5" s="5">
        <v>2.4</v>
      </c>
    </row>
    <row r="6" spans="1:17" ht="17.25" x14ac:dyDescent="0.4">
      <c r="A6" s="39"/>
      <c r="B6" s="16"/>
      <c r="C6" s="13"/>
      <c r="D6" s="16"/>
      <c r="E6" s="17">
        <f>0.3*E4</f>
        <v>18000</v>
      </c>
      <c r="F6" s="16"/>
      <c r="G6" s="18">
        <f>+F4*E6</f>
        <v>51300</v>
      </c>
      <c r="H6" s="15" t="s">
        <v>4</v>
      </c>
      <c r="J6" s="4" t="s">
        <v>13</v>
      </c>
      <c r="K6" s="4">
        <v>2.85</v>
      </c>
    </row>
    <row r="7" spans="1:17" x14ac:dyDescent="0.25">
      <c r="A7" s="20"/>
      <c r="B7" s="21"/>
      <c r="C7" s="22"/>
      <c r="D7" s="21"/>
      <c r="E7" s="28">
        <f>+E4-E5-E6</f>
        <v>37000</v>
      </c>
      <c r="F7" s="21"/>
      <c r="G7" s="29">
        <f>IF(G4-G5-G6&gt;0,G4-G5-G6,0)</f>
        <v>105450</v>
      </c>
      <c r="H7" s="30" t="s">
        <v>0</v>
      </c>
      <c r="J7" s="4" t="s">
        <v>14</v>
      </c>
      <c r="K7" s="4">
        <v>2.4500000000000002</v>
      </c>
    </row>
    <row r="8" spans="1:17" x14ac:dyDescent="0.25">
      <c r="A8" s="16"/>
      <c r="B8" s="16"/>
      <c r="C8" s="13"/>
      <c r="D8" s="16"/>
      <c r="E8" s="16"/>
      <c r="F8" s="16"/>
      <c r="G8" s="26">
        <f>IF(G7&gt;0,0.15*(G4-G5),0)</f>
        <v>23512.5</v>
      </c>
      <c r="H8" s="27" t="s">
        <v>1</v>
      </c>
    </row>
    <row r="9" spans="1:17" x14ac:dyDescent="0.25">
      <c r="A9" s="16"/>
      <c r="B9" s="16"/>
      <c r="C9" s="13"/>
      <c r="D9" s="16"/>
      <c r="E9" s="16"/>
      <c r="F9" s="16"/>
      <c r="G9" s="16"/>
      <c r="H9" s="16"/>
    </row>
    <row r="10" spans="1:17" ht="30" x14ac:dyDescent="0.25">
      <c r="A10" s="7" t="s">
        <v>21</v>
      </c>
      <c r="B10" s="8" t="s">
        <v>5</v>
      </c>
      <c r="C10" s="23"/>
      <c r="D10" s="8" t="s">
        <v>15</v>
      </c>
      <c r="E10" s="9" t="s">
        <v>6</v>
      </c>
      <c r="F10" s="9" t="s">
        <v>11</v>
      </c>
      <c r="G10" s="9" t="s">
        <v>7</v>
      </c>
      <c r="H10" s="10"/>
      <c r="J10" s="4" t="s">
        <v>16</v>
      </c>
      <c r="M10" s="1">
        <v>2.5</v>
      </c>
    </row>
    <row r="11" spans="1:17" x14ac:dyDescent="0.25">
      <c r="A11" s="19"/>
      <c r="B11" s="16">
        <f>M14*M11</f>
        <v>688</v>
      </c>
      <c r="C11" s="11" t="s">
        <v>24</v>
      </c>
      <c r="D11" s="16">
        <f>+D4</f>
        <v>100</v>
      </c>
      <c r="E11" s="16">
        <f>+D11*B11</f>
        <v>68800</v>
      </c>
      <c r="F11" s="24">
        <v>2.5</v>
      </c>
      <c r="G11" s="14">
        <f>+F11*E11</f>
        <v>172000</v>
      </c>
      <c r="H11" s="15" t="s">
        <v>2</v>
      </c>
      <c r="J11" s="4" t="s">
        <v>18</v>
      </c>
      <c r="M11">
        <v>1.6</v>
      </c>
    </row>
    <row r="12" spans="1:17" x14ac:dyDescent="0.25">
      <c r="A12" s="19"/>
      <c r="B12" s="16">
        <f>+B5*M11</f>
        <v>80</v>
      </c>
      <c r="C12" s="13" t="s">
        <v>3</v>
      </c>
      <c r="D12" s="16"/>
      <c r="E12" s="16">
        <f>+D11*B12</f>
        <v>8000</v>
      </c>
      <c r="F12" s="16"/>
      <c r="G12" s="14">
        <f>+F11*E12</f>
        <v>20000</v>
      </c>
      <c r="H12" s="15" t="s">
        <v>3</v>
      </c>
      <c r="J12" s="4" t="s">
        <v>17</v>
      </c>
      <c r="M12" s="1">
        <f>+M11*M10</f>
        <v>4</v>
      </c>
    </row>
    <row r="13" spans="1:17" ht="17.25" x14ac:dyDescent="0.4">
      <c r="A13" s="19"/>
      <c r="B13" s="16"/>
      <c r="C13" s="16"/>
      <c r="D13" s="16"/>
      <c r="E13" s="25">
        <f>0.3*E11</f>
        <v>20640</v>
      </c>
      <c r="F13" s="16"/>
      <c r="G13" s="18">
        <f>+F11*E13</f>
        <v>51600</v>
      </c>
      <c r="H13" s="15" t="s">
        <v>4</v>
      </c>
      <c r="J13" s="4" t="s">
        <v>25</v>
      </c>
      <c r="M13">
        <v>3.85</v>
      </c>
    </row>
    <row r="14" spans="1:17" x14ac:dyDescent="0.25">
      <c r="A14" s="20"/>
      <c r="B14" s="21"/>
      <c r="C14" s="21"/>
      <c r="D14" s="21"/>
      <c r="E14" s="21">
        <f>+E11-E12-E13</f>
        <v>40160</v>
      </c>
      <c r="F14" s="21"/>
      <c r="G14" s="29">
        <f>IF(G11-G12-G13&gt;0,G11-G12-G13,0)</f>
        <v>100400</v>
      </c>
      <c r="H14" s="30" t="s">
        <v>0</v>
      </c>
      <c r="J14" s="4" t="s">
        <v>32</v>
      </c>
      <c r="M14" s="38">
        <v>430</v>
      </c>
    </row>
    <row r="15" spans="1:17" x14ac:dyDescent="0.25">
      <c r="A15" s="16"/>
      <c r="B15" s="16"/>
      <c r="C15" s="16"/>
      <c r="D15" s="16"/>
      <c r="F15" s="16"/>
      <c r="G15" s="26">
        <f>IF(G14&gt;0,0.15*(G11-G12),0)</f>
        <v>22800</v>
      </c>
      <c r="H15" s="27" t="s">
        <v>33</v>
      </c>
      <c r="J15" s="4" t="s">
        <v>26</v>
      </c>
    </row>
    <row r="16" spans="1:17" x14ac:dyDescent="0.25">
      <c r="A16" s="31"/>
      <c r="B16" s="31"/>
      <c r="C16" s="31"/>
      <c r="D16" s="31"/>
      <c r="E16" s="31" t="s">
        <v>28</v>
      </c>
      <c r="F16" s="31" t="s">
        <v>29</v>
      </c>
      <c r="G16" s="34" t="s">
        <v>31</v>
      </c>
      <c r="H16" s="31"/>
    </row>
    <row r="17" spans="1:8" x14ac:dyDescent="0.25">
      <c r="A17" s="31" t="s">
        <v>27</v>
      </c>
      <c r="B17" s="31"/>
      <c r="C17" s="31"/>
      <c r="D17" s="31"/>
      <c r="E17" s="31">
        <f>+E14/1.6</f>
        <v>25100</v>
      </c>
      <c r="F17" s="31">
        <f>+M13</f>
        <v>3.85</v>
      </c>
      <c r="G17" s="32">
        <f>+F17*E17</f>
        <v>96635</v>
      </c>
      <c r="H17" s="31" t="s">
        <v>0</v>
      </c>
    </row>
    <row r="18" spans="1:8" x14ac:dyDescent="0.25">
      <c r="A18" s="4" t="s">
        <v>30</v>
      </c>
    </row>
  </sheetData>
  <sheetProtection selectLockedCells="1"/>
  <mergeCells count="1">
    <mergeCell ref="A5:A6"/>
  </mergeCells>
  <dataValidations count="1">
    <dataValidation type="list" showInputMessage="1" showErrorMessage="1" sqref="A4">
      <formula1>$J$4:$J$7</formula1>
    </dataValidation>
  </dataValidations>
  <pageMargins left="0.7" right="0.7" top="0.75" bottom="0.75" header="0.3" footer="0.3"/>
  <pageSetup paperSize="9" scale="6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korn grovfôr (låst)</vt:lpstr>
      <vt:lpstr>korn grovfôr (åpent)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Randby, Jon</dc:creator>
  <cp:lastModifiedBy>Karlsen, Andreas</cp:lastModifiedBy>
  <cp:lastPrinted>2018-08-23T06:26:53Z</cp:lastPrinted>
  <dcterms:created xsi:type="dcterms:W3CDTF">2018-07-24T12:19:00Z</dcterms:created>
  <dcterms:modified xsi:type="dcterms:W3CDTF">2018-09-20T10:43:48Z</dcterms:modified>
</cp:coreProperties>
</file>